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palazio.local\condivisioni\DIRGEN\DSA\SUB\Roma\ok RM_Eco Italia delta 2020\"/>
    </mc:Choice>
  </mc:AlternateContent>
  <bookViews>
    <workbookView xWindow="0" yWindow="0" windowWidth="20490" windowHeight="7455"/>
  </bookViews>
  <sheets>
    <sheet name="Foglio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F23" i="2"/>
  <c r="F22" i="2"/>
  <c r="C24" i="2"/>
  <c r="C23" i="2"/>
  <c r="C22" i="2"/>
  <c r="F15" i="2"/>
  <c r="F14" i="2"/>
  <c r="F13" i="2"/>
  <c r="C15" i="2"/>
  <c r="C14" i="2"/>
  <c r="C13" i="2"/>
  <c r="F33" i="2"/>
  <c r="F32" i="2"/>
  <c r="F31" i="2"/>
  <c r="C33" i="2"/>
  <c r="C32" i="2"/>
  <c r="C31" i="2"/>
  <c r="F30" i="2" l="1"/>
  <c r="F29" i="2"/>
  <c r="F28" i="2"/>
  <c r="F21" i="2"/>
  <c r="F20" i="2"/>
  <c r="F19" i="2"/>
  <c r="F12" i="2"/>
  <c r="F11" i="2"/>
  <c r="F10" i="2"/>
  <c r="C34" i="2"/>
  <c r="C29" i="2"/>
  <c r="C30" i="2"/>
  <c r="C28" i="2"/>
  <c r="C21" i="2"/>
  <c r="C20" i="2"/>
  <c r="C19" i="2"/>
  <c r="C12" i="2"/>
  <c r="C11" i="2"/>
  <c r="C10" i="2"/>
  <c r="F34" i="2" l="1"/>
  <c r="F25" i="2"/>
  <c r="F16" i="2"/>
  <c r="F27" i="2"/>
  <c r="C27" i="2"/>
  <c r="C25" i="2"/>
  <c r="F18" i="2"/>
  <c r="C18" i="2"/>
  <c r="C16" i="2"/>
  <c r="F9" i="2"/>
  <c r="C9" i="2"/>
  <c r="F26" i="2" l="1"/>
  <c r="F17" i="2"/>
  <c r="F8" i="2"/>
  <c r="C26" i="2"/>
  <c r="C17" i="2"/>
  <c r="C8" i="2"/>
</calcChain>
</file>

<file path=xl/sharedStrings.xml><?xml version="1.0" encoding="utf-8"?>
<sst xmlns="http://schemas.openxmlformats.org/spreadsheetml/2006/main" count="66" uniqueCount="18">
  <si>
    <t>Coppie Piezometri</t>
  </si>
  <si>
    <t>Data rilievo freatimetrico</t>
  </si>
  <si>
    <t>Dislivelli (metri)</t>
  </si>
  <si>
    <t>Pi1 - NP13</t>
  </si>
  <si>
    <t>Pi2  - NP17</t>
  </si>
  <si>
    <t>Pi3 - NP12</t>
  </si>
  <si>
    <t>Pi4 - P3A</t>
  </si>
  <si>
    <t>Pi5 - NP16</t>
  </si>
  <si>
    <t>Pi6 - Pe6</t>
  </si>
  <si>
    <t>06/12/2019 (dati sopralluogo Arpa Lazio)</t>
  </si>
  <si>
    <t>02/10/2019 (dati Eco Italia 87 srl prot. 359 del 18/11/2019)</t>
  </si>
  <si>
    <t>09/11/2020 (dati sopralluogo Arpa Lazio)</t>
  </si>
  <si>
    <t>Gennaio 2020 (dati Eco Italia 87 srl prot. 226 del  23/09/2020)</t>
  </si>
  <si>
    <t>Febbario 2020 (dati Eco Italia 87 srl prot. 226 del  23/09/2020)</t>
  </si>
  <si>
    <t>Marzo 2020 (dati Eco Italia 87 srl prot. 226 del  23/09/2020)</t>
  </si>
  <si>
    <t>Aprile 2020 (dati Eco Italia 87 srl prot. 226 del  23/09/2020)</t>
  </si>
  <si>
    <t>Maggio 2020 (dati Eco Italia 87 srl prot. 226 del  23/09/2020)</t>
  </si>
  <si>
    <t>Luglio 2020 (dati Eco Italia 87 srl prot. 226 del  23/09/2020)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</si>
</sst>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14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/>
    <xf numFmtId="16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266700</xdr:colOff>
      <xdr:row>5</xdr:row>
      <xdr:rowOff>0</xdr:rowOff>
    </xdr:to>
    <xdr:pic>
      <xdr:nvPicPr>
        <xdr:cNvPr id="2" name="Immagine 4" descr="M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49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266700</xdr:colOff>
      <xdr:row>5</xdr:row>
      <xdr:rowOff>0</xdr:rowOff>
    </xdr:to>
    <xdr:pic>
      <xdr:nvPicPr>
        <xdr:cNvPr id="4" name="Immagine 4" descr="M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49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1390650</xdr:colOff>
      <xdr:row>0</xdr:row>
      <xdr:rowOff>76199</xdr:rowOff>
    </xdr:from>
    <xdr:to>
      <xdr:col>5</xdr:col>
      <xdr:colOff>790575</xdr:colOff>
      <xdr:row>4</xdr:row>
      <xdr:rowOff>190499</xdr:rowOff>
    </xdr:to>
    <xdr:pic>
      <xdr:nvPicPr>
        <xdr:cNvPr id="6" name="Immagine 3" descr="logo_SNPA_B_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76199"/>
          <a:ext cx="14382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topLeftCell="A4" workbookViewId="0">
      <selection activeCell="K8" sqref="K8"/>
    </sheetView>
  </sheetViews>
  <sheetFormatPr defaultRowHeight="15" x14ac:dyDescent="0.25"/>
  <cols>
    <col min="1" max="1" width="15.5703125" bestFit="1" customWidth="1"/>
    <col min="2" max="2" width="27.7109375" customWidth="1"/>
    <col min="3" max="3" width="13.42578125" bestFit="1" customWidth="1"/>
    <col min="4" max="4" width="15.5703125" bestFit="1" customWidth="1"/>
    <col min="5" max="5" width="30.5703125" customWidth="1"/>
    <col min="6" max="6" width="13.7109375" customWidth="1"/>
    <col min="7" max="7" width="0.140625" customWidth="1"/>
    <col min="8" max="9" width="9.140625" hidden="1" customWidth="1"/>
  </cols>
  <sheetData>
    <row r="1" spans="1:9" x14ac:dyDescent="0.25">
      <c r="A1" s="13"/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9" x14ac:dyDescent="0.25">
      <c r="A3" s="14"/>
      <c r="B3" s="14"/>
      <c r="C3" s="14"/>
      <c r="D3" s="14"/>
      <c r="E3" s="14"/>
      <c r="F3" s="14"/>
      <c r="G3" s="14"/>
      <c r="H3" s="14"/>
      <c r="I3" s="14"/>
    </row>
    <row r="4" spans="1:9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9" x14ac:dyDescent="0.25">
      <c r="A5" s="14"/>
      <c r="B5" s="14"/>
      <c r="C5" s="14"/>
      <c r="D5" s="14"/>
      <c r="E5" s="14"/>
      <c r="F5" s="14"/>
      <c r="G5" s="14"/>
      <c r="H5" s="14"/>
      <c r="I5" s="14"/>
    </row>
    <row r="6" spans="1:9" ht="15.75" thickBot="1" x14ac:dyDescent="0.3">
      <c r="A6" s="14"/>
      <c r="B6" s="14"/>
      <c r="C6" s="14"/>
      <c r="D6" s="14"/>
      <c r="E6" s="14"/>
      <c r="F6" s="14"/>
      <c r="G6" s="14"/>
      <c r="H6" s="14"/>
      <c r="I6" s="14"/>
    </row>
    <row r="7" spans="1:9" ht="15.75" thickBot="1" x14ac:dyDescent="0.3">
      <c r="A7" s="1" t="s">
        <v>0</v>
      </c>
      <c r="B7" s="2" t="s">
        <v>1</v>
      </c>
      <c r="C7" s="2" t="s">
        <v>2</v>
      </c>
      <c r="D7" s="2" t="s">
        <v>0</v>
      </c>
      <c r="E7" s="2" t="s">
        <v>1</v>
      </c>
      <c r="F7" s="2" t="s">
        <v>2</v>
      </c>
    </row>
    <row r="8" spans="1:9" ht="25.5" x14ac:dyDescent="0.25">
      <c r="A8" s="10" t="s">
        <v>3</v>
      </c>
      <c r="B8" s="5" t="s">
        <v>10</v>
      </c>
      <c r="C8" s="6">
        <f>(119.59-8.96) - (118.88-7.78)</f>
        <v>-0.46999999999999886</v>
      </c>
      <c r="D8" s="10" t="s">
        <v>6</v>
      </c>
      <c r="E8" s="5" t="s">
        <v>10</v>
      </c>
      <c r="F8" s="6">
        <f>(80.22-12.68) - (73.87-5.65)</f>
        <v>-0.68000000000000682</v>
      </c>
    </row>
    <row r="9" spans="1:9" ht="25.5" x14ac:dyDescent="0.25">
      <c r="A9" s="11"/>
      <c r="B9" s="4" t="s">
        <v>9</v>
      </c>
      <c r="C9" s="7">
        <f>(119.59-8.69) - (118.88-6.17)</f>
        <v>-1.8099999999999881</v>
      </c>
      <c r="D9" s="11"/>
      <c r="E9" s="4" t="s">
        <v>9</v>
      </c>
      <c r="F9" s="7">
        <f>(80.22-10.2) - (73.87-4.47)</f>
        <v>0.61999999999999034</v>
      </c>
    </row>
    <row r="10" spans="1:9" ht="25.5" x14ac:dyDescent="0.25">
      <c r="A10" s="11"/>
      <c r="B10" s="3" t="s">
        <v>12</v>
      </c>
      <c r="C10" s="15">
        <f>(119.589-8.74) - (118.88-5.7)</f>
        <v>-2.3309999999999889</v>
      </c>
      <c r="D10" s="11"/>
      <c r="E10" s="3" t="s">
        <v>12</v>
      </c>
      <c r="F10" s="16">
        <f>(80.218-9.4) - (73.873-5.29)</f>
        <v>2.2349999999999994</v>
      </c>
    </row>
    <row r="11" spans="1:9" ht="25.5" x14ac:dyDescent="0.25">
      <c r="A11" s="11"/>
      <c r="B11" s="3" t="s">
        <v>13</v>
      </c>
      <c r="C11" s="15">
        <f>(119.589-8.67) - (118.88-6)</f>
        <v>-1.9609999999999985</v>
      </c>
      <c r="D11" s="11"/>
      <c r="E11" s="3" t="s">
        <v>13</v>
      </c>
      <c r="F11" s="16">
        <f>(80.218-10.47) - (73.873-5.78)</f>
        <v>1.6550000000000011</v>
      </c>
    </row>
    <row r="12" spans="1:9" ht="25.5" x14ac:dyDescent="0.25">
      <c r="A12" s="11"/>
      <c r="B12" s="3" t="s">
        <v>14</v>
      </c>
      <c r="C12" s="15">
        <f>(119.589-8.49) - (118.88-5.91)</f>
        <v>-1.8709999999999951</v>
      </c>
      <c r="D12" s="11"/>
      <c r="E12" s="3" t="s">
        <v>14</v>
      </c>
      <c r="F12" s="16">
        <f>(80.218-10.4) - (73.873-6.1)</f>
        <v>2.0449999999999875</v>
      </c>
    </row>
    <row r="13" spans="1:9" ht="25.5" x14ac:dyDescent="0.25">
      <c r="A13" s="11"/>
      <c r="B13" s="3" t="s">
        <v>15</v>
      </c>
      <c r="C13" s="15">
        <f>(119.589-6.6) - (118.88-6.8)</f>
        <v>0.90900000000000603</v>
      </c>
      <c r="D13" s="11"/>
      <c r="E13" s="3" t="s">
        <v>15</v>
      </c>
      <c r="F13" s="16">
        <f>(80.218-12.2) - (73.873-6.2)</f>
        <v>0.34499999999999886</v>
      </c>
    </row>
    <row r="14" spans="1:9" ht="25.5" x14ac:dyDescent="0.25">
      <c r="A14" s="11"/>
      <c r="B14" s="3" t="s">
        <v>16</v>
      </c>
      <c r="C14" s="15">
        <f>(119.589-9.6) - (118.88-9)</f>
        <v>0.10900000000000887</v>
      </c>
      <c r="D14" s="11"/>
      <c r="E14" s="3" t="s">
        <v>16</v>
      </c>
      <c r="F14" s="16">
        <f>(80.218-10.3) - (73.873-10)</f>
        <v>6.0450000000000017</v>
      </c>
    </row>
    <row r="15" spans="1:9" ht="25.5" x14ac:dyDescent="0.25">
      <c r="A15" s="11"/>
      <c r="B15" s="3" t="s">
        <v>17</v>
      </c>
      <c r="C15" s="15">
        <f>(119.589-8.54) - (118.88-7.8)</f>
        <v>-3.0999999999991701E-2</v>
      </c>
      <c r="D15" s="11"/>
      <c r="E15" s="3" t="s">
        <v>17</v>
      </c>
      <c r="F15" s="16">
        <f>(80.218-10.3) - (73.873-4.63)</f>
        <v>0.67499999999999716</v>
      </c>
    </row>
    <row r="16" spans="1:9" ht="26.25" thickBot="1" x14ac:dyDescent="0.3">
      <c r="A16" s="12"/>
      <c r="B16" s="8" t="s">
        <v>11</v>
      </c>
      <c r="C16" s="9">
        <f>(119.59-8.74) - (118.88-8.39)</f>
        <v>0.36000000000001364</v>
      </c>
      <c r="D16" s="12"/>
      <c r="E16" s="8" t="s">
        <v>11</v>
      </c>
      <c r="F16" s="9">
        <f>(80.22-11.92) - (73.87-5.49)</f>
        <v>-8.0000000000012506E-2</v>
      </c>
    </row>
    <row r="17" spans="1:6" ht="25.5" x14ac:dyDescent="0.25">
      <c r="A17" s="10" t="s">
        <v>4</v>
      </c>
      <c r="B17" s="5" t="s">
        <v>10</v>
      </c>
      <c r="C17" s="6">
        <f>(115.85-9.89) - (114.52-8.01)</f>
        <v>-0.54999999999999716</v>
      </c>
      <c r="D17" s="10" t="s">
        <v>7</v>
      </c>
      <c r="E17" s="5" t="s">
        <v>10</v>
      </c>
      <c r="F17" s="6">
        <f>(77.35-7.25) - (74.8-4.23)</f>
        <v>-0.46999999999999886</v>
      </c>
    </row>
    <row r="18" spans="1:6" ht="25.5" x14ac:dyDescent="0.25">
      <c r="A18" s="11"/>
      <c r="B18" s="4" t="s">
        <v>9</v>
      </c>
      <c r="C18" s="7">
        <f>(115.85-9.15) - (114.52-7.6)</f>
        <v>-0.22000000000001307</v>
      </c>
      <c r="D18" s="11"/>
      <c r="E18" s="4" t="s">
        <v>9</v>
      </c>
      <c r="F18" s="7">
        <f>(77.35-6.95) - (74.8-4.6)</f>
        <v>0.19999999999998863</v>
      </c>
    </row>
    <row r="19" spans="1:6" ht="25.5" x14ac:dyDescent="0.25">
      <c r="A19" s="11"/>
      <c r="B19" s="3" t="s">
        <v>12</v>
      </c>
      <c r="C19" s="15">
        <f>(115.847-9.83) - (114.523-6.48)</f>
        <v>-2.0259999999999962</v>
      </c>
      <c r="D19" s="11"/>
      <c r="E19" s="3" t="s">
        <v>12</v>
      </c>
      <c r="F19" s="16">
        <f>(77.351-5.54) - (74.8-4.58)</f>
        <v>1.590999999999994</v>
      </c>
    </row>
    <row r="20" spans="1:6" ht="25.5" x14ac:dyDescent="0.25">
      <c r="A20" s="11"/>
      <c r="B20" s="3" t="s">
        <v>13</v>
      </c>
      <c r="C20" s="15">
        <f>(115.847-9.9) - (114.523-6.8)</f>
        <v>-1.7760000000000105</v>
      </c>
      <c r="D20" s="11"/>
      <c r="E20" s="3" t="s">
        <v>13</v>
      </c>
      <c r="F20" s="16">
        <f>(77.351-6.9) - (74.8-6.2)</f>
        <v>1.8509999999999991</v>
      </c>
    </row>
    <row r="21" spans="1:6" ht="25.5" x14ac:dyDescent="0.25">
      <c r="A21" s="11"/>
      <c r="B21" s="3" t="s">
        <v>14</v>
      </c>
      <c r="C21" s="15">
        <f>(115.847-9.85) - (114.523-5.9)</f>
        <v>-2.6259999999999906</v>
      </c>
      <c r="D21" s="11"/>
      <c r="E21" s="3" t="s">
        <v>14</v>
      </c>
      <c r="F21" s="16">
        <f>(77.351-7) - (74.8-4.65)</f>
        <v>0.20100000000000762</v>
      </c>
    </row>
    <row r="22" spans="1:6" ht="25.5" x14ac:dyDescent="0.25">
      <c r="A22" s="11"/>
      <c r="B22" s="3" t="s">
        <v>15</v>
      </c>
      <c r="C22" s="15">
        <f>(115.847-7.5) - (114.523-6.92)</f>
        <v>0.74399999999999977</v>
      </c>
      <c r="D22" s="11"/>
      <c r="E22" s="3" t="s">
        <v>15</v>
      </c>
      <c r="F22" s="16">
        <f>(77.351-7.6) - (74.8-5.8)</f>
        <v>0.75100000000000477</v>
      </c>
    </row>
    <row r="23" spans="1:6" ht="25.5" x14ac:dyDescent="0.25">
      <c r="A23" s="11"/>
      <c r="B23" s="3" t="s">
        <v>16</v>
      </c>
      <c r="C23" s="15">
        <f>(115.847-9.3) - (114.523-6.3)</f>
        <v>-1.6760000000000019</v>
      </c>
      <c r="D23" s="11"/>
      <c r="E23" s="3" t="s">
        <v>16</v>
      </c>
      <c r="F23" s="16">
        <f>(77.351-6.5) - (74.8-10.3)</f>
        <v>6.3509999999999991</v>
      </c>
    </row>
    <row r="24" spans="1:6" ht="25.5" x14ac:dyDescent="0.25">
      <c r="A24" s="11"/>
      <c r="B24" s="3" t="s">
        <v>17</v>
      </c>
      <c r="C24" s="15">
        <f>(115.847-10.1) - (114.523-8.2)</f>
        <v>-0.57599999999999341</v>
      </c>
      <c r="D24" s="11"/>
      <c r="E24" s="3" t="s">
        <v>17</v>
      </c>
      <c r="F24" s="16">
        <f>(77.351-7.56) - (74.8-6.51)</f>
        <v>1.5010000000000048</v>
      </c>
    </row>
    <row r="25" spans="1:6" ht="26.25" thickBot="1" x14ac:dyDescent="0.3">
      <c r="A25" s="12"/>
      <c r="B25" s="8" t="s">
        <v>11</v>
      </c>
      <c r="C25" s="9">
        <f>(115.85-9.7) - (114.52-8.42)</f>
        <v>4.9999999999997158E-2</v>
      </c>
      <c r="D25" s="12"/>
      <c r="E25" s="8" t="s">
        <v>11</v>
      </c>
      <c r="F25" s="9">
        <f>(77.35-6.63) - (74.8-5.28)</f>
        <v>1.2000000000000028</v>
      </c>
    </row>
    <row r="26" spans="1:6" ht="25.5" x14ac:dyDescent="0.25">
      <c r="A26" s="10" t="s">
        <v>5</v>
      </c>
      <c r="B26" s="5" t="s">
        <v>10</v>
      </c>
      <c r="C26" s="6">
        <f>(112.21-13) - (112.58-12.94)</f>
        <v>-0.43000000000000682</v>
      </c>
      <c r="D26" s="10" t="s">
        <v>8</v>
      </c>
      <c r="E26" s="5" t="s">
        <v>10</v>
      </c>
      <c r="F26" s="6">
        <f>(104.21-17.91)-(101.87-15.1)</f>
        <v>-0.47000000000001307</v>
      </c>
    </row>
    <row r="27" spans="1:6" ht="25.5" x14ac:dyDescent="0.25">
      <c r="A27" s="11"/>
      <c r="B27" s="4" t="s">
        <v>9</v>
      </c>
      <c r="C27" s="7">
        <f>(112.21-15.35) - (112.58-11.7)</f>
        <v>-4.019999999999996</v>
      </c>
      <c r="D27" s="11"/>
      <c r="E27" s="4" t="s">
        <v>9</v>
      </c>
      <c r="F27" s="7">
        <f>(104.21-18.3)-(101.87-14.9)</f>
        <v>-1.0600000000000023</v>
      </c>
    </row>
    <row r="28" spans="1:6" ht="25.5" x14ac:dyDescent="0.25">
      <c r="A28" s="11"/>
      <c r="B28" s="3" t="s">
        <v>12</v>
      </c>
      <c r="C28" s="16">
        <f>(112.213-15.44) - (112.582-9.8)</f>
        <v>-6.0090000000000003</v>
      </c>
      <c r="D28" s="11"/>
      <c r="E28" s="3" t="s">
        <v>12</v>
      </c>
      <c r="F28" s="16">
        <f>(104.21-14.04)-(101.872-16.7)</f>
        <v>4.9979999999999905</v>
      </c>
    </row>
    <row r="29" spans="1:6" ht="25.5" x14ac:dyDescent="0.25">
      <c r="A29" s="11"/>
      <c r="B29" s="3" t="s">
        <v>13</v>
      </c>
      <c r="C29" s="16">
        <f>(112.213-9) - (112.582-6.9)</f>
        <v>-2.4689999999999941</v>
      </c>
      <c r="D29" s="11"/>
      <c r="E29" s="3" t="s">
        <v>13</v>
      </c>
      <c r="F29" s="16">
        <f>(104.21-18.35)-(101.872-14.3)</f>
        <v>-1.7120000000000175</v>
      </c>
    </row>
    <row r="30" spans="1:6" ht="25.5" x14ac:dyDescent="0.25">
      <c r="A30" s="11"/>
      <c r="B30" s="3" t="s">
        <v>14</v>
      </c>
      <c r="C30" s="16">
        <f>(112.213-10.5) - (112.582-7.9)</f>
        <v>-2.9689999999999941</v>
      </c>
      <c r="D30" s="11"/>
      <c r="E30" s="3" t="s">
        <v>14</v>
      </c>
      <c r="F30" s="16">
        <f>(104.21-18.25)-(101.872-14.4)</f>
        <v>-1.5120000000000005</v>
      </c>
    </row>
    <row r="31" spans="1:6" ht="25.5" x14ac:dyDescent="0.25">
      <c r="A31" s="11"/>
      <c r="B31" s="3" t="s">
        <v>15</v>
      </c>
      <c r="C31" s="16">
        <f>(112.213-10.3) - (112.582-11.2)</f>
        <v>0.53100000000000591</v>
      </c>
      <c r="D31" s="11"/>
      <c r="E31" s="3" t="s">
        <v>15</v>
      </c>
      <c r="F31" s="16">
        <f>(104.21-17.7)-(101.872-15.38)</f>
        <v>1.7999999999986471E-2</v>
      </c>
    </row>
    <row r="32" spans="1:6" ht="25.5" x14ac:dyDescent="0.25">
      <c r="A32" s="11"/>
      <c r="B32" s="3" t="s">
        <v>16</v>
      </c>
      <c r="C32" s="16">
        <f>(112.213-6.9) - (112.582-9.7)</f>
        <v>2.4309999999999974</v>
      </c>
      <c r="D32" s="11"/>
      <c r="E32" s="3" t="s">
        <v>16</v>
      </c>
      <c r="F32" s="16">
        <f>(104.21-15.4)-(101.872-6.1)</f>
        <v>-6.9620000000000175</v>
      </c>
    </row>
    <row r="33" spans="1:6" ht="25.5" x14ac:dyDescent="0.25">
      <c r="A33" s="11"/>
      <c r="B33" s="3" t="s">
        <v>17</v>
      </c>
      <c r="C33" s="16">
        <f>(112.213-12.62) - (112.582-10.5)</f>
        <v>-2.4890000000000043</v>
      </c>
      <c r="D33" s="11"/>
      <c r="E33" s="3" t="s">
        <v>17</v>
      </c>
      <c r="F33" s="16">
        <f>(104.21-23)-(101.872-15.38)</f>
        <v>-5.2820000000000107</v>
      </c>
    </row>
    <row r="34" spans="1:6" ht="26.25" thickBot="1" x14ac:dyDescent="0.3">
      <c r="A34" s="12"/>
      <c r="B34" s="8" t="s">
        <v>11</v>
      </c>
      <c r="C34" s="9">
        <f>(112.21-11) - (112.58-14.3)</f>
        <v>2.9299999999999926</v>
      </c>
      <c r="D34" s="12"/>
      <c r="E34" s="8" t="s">
        <v>11</v>
      </c>
      <c r="F34" s="9">
        <f>(104.21-23.8)-(101.87-15.96)</f>
        <v>-5.5</v>
      </c>
    </row>
  </sheetData>
  <mergeCells count="7">
    <mergeCell ref="A26:A34"/>
    <mergeCell ref="D26:D34"/>
    <mergeCell ref="A1:I6"/>
    <mergeCell ref="A8:A16"/>
    <mergeCell ref="D8:D16"/>
    <mergeCell ref="A17:A25"/>
    <mergeCell ref="D17:D25"/>
  </mergeCells>
  <pageMargins left="0.25" right="0.25" top="0.75" bottom="0.75" header="0.3" footer="0.3"/>
  <pageSetup paperSize="9" scale="88" orientation="landscape" r:id="rId1"/>
  <ignoredErrors>
    <ignoredError sqref="C20 F27 F9 F11 F20 F29 F31 C13 F13 C22 F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Serafini</dc:creator>
  <cp:lastModifiedBy>Michela Serafini</cp:lastModifiedBy>
  <cp:lastPrinted>2020-11-16T16:00:54Z</cp:lastPrinted>
  <dcterms:created xsi:type="dcterms:W3CDTF">2019-03-12T10:08:01Z</dcterms:created>
  <dcterms:modified xsi:type="dcterms:W3CDTF">2020-11-19T12:19:53Z</dcterms:modified>
</cp:coreProperties>
</file>